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8395" windowHeight="12525"/>
  </bookViews>
  <sheets>
    <sheet name="Лист1" sheetId="1" r:id="rId1"/>
  </sheets>
  <definedNames>
    <definedName name="_xlnm.Print_Area" localSheetId="0">Лист1!$A$1:$H$58</definedName>
  </definedNames>
  <calcPr calcId="145621"/>
</workbook>
</file>

<file path=xl/calcChain.xml><?xml version="1.0" encoding="utf-8"?>
<calcChain xmlns="http://schemas.openxmlformats.org/spreadsheetml/2006/main">
  <c r="H53" i="1" l="1"/>
  <c r="G52" i="1"/>
  <c r="G53" i="1" s="1"/>
  <c r="F52" i="1"/>
  <c r="F53" i="1" s="1"/>
  <c r="E52" i="1"/>
  <c r="E53" i="1" s="1"/>
  <c r="D52" i="1"/>
  <c r="D53" i="1" s="1"/>
  <c r="H51" i="1"/>
  <c r="G48" i="1"/>
  <c r="F48" i="1"/>
  <c r="E48" i="1"/>
  <c r="D48" i="1"/>
  <c r="H47" i="1"/>
  <c r="F42" i="1"/>
  <c r="F43" i="1" s="1"/>
  <c r="E42" i="1"/>
  <c r="E43" i="1" s="1"/>
  <c r="H39" i="1"/>
  <c r="G38" i="1"/>
  <c r="G42" i="1" s="1"/>
  <c r="G43" i="1" s="1"/>
  <c r="F38" i="1"/>
  <c r="E38" i="1"/>
  <c r="G37" i="1"/>
  <c r="H28" i="1"/>
  <c r="H26" i="1"/>
  <c r="G23" i="1"/>
  <c r="D23" i="1"/>
  <c r="D38" i="1" s="1"/>
  <c r="D42" i="1" s="1"/>
  <c r="D43" i="1" s="1"/>
  <c r="H11" i="1"/>
  <c r="H12" i="1" s="1"/>
  <c r="H20" i="1" l="1"/>
  <c r="H15" i="1"/>
  <c r="H18" i="1"/>
  <c r="H31" i="1" s="1"/>
  <c r="H37" i="1" s="1"/>
  <c r="H17" i="1"/>
  <c r="H21" i="1"/>
  <c r="H16" i="1"/>
  <c r="H23" i="1" l="1"/>
  <c r="H38" i="1" s="1"/>
  <c r="H42" i="1" s="1"/>
  <c r="H43" i="1" s="1"/>
</calcChain>
</file>

<file path=xl/sharedStrings.xml><?xml version="1.0" encoding="utf-8"?>
<sst xmlns="http://schemas.openxmlformats.org/spreadsheetml/2006/main" count="113" uniqueCount="65">
  <si>
    <t>№ п.п.</t>
  </si>
  <si>
    <t>Показатели</t>
  </si>
  <si>
    <t>Ед. изм.</t>
  </si>
  <si>
    <t>2017 (базовый)</t>
  </si>
  <si>
    <t>Корректировка на 2018</t>
  </si>
  <si>
    <t>Корректировка на 2019</t>
  </si>
  <si>
    <t>Корректировка на 2020</t>
  </si>
  <si>
    <t>Корректировка на 2021</t>
  </si>
  <si>
    <t>Долгосрочные параметры (не меняются в течение долгосрочного периода регулирования)</t>
  </si>
  <si>
    <t>Индекс эффективности подконтрольных расходов</t>
  </si>
  <si>
    <t>-</t>
  </si>
  <si>
    <t>Коэффициент эластичности подконтрольных расходов по количеству активов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</si>
  <si>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</si>
  <si>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</si>
  <si>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</si>
  <si>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</si>
  <si>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</si>
  <si>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</si>
  <si>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</si>
  <si>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Подконтрольные расходы</t>
  </si>
  <si>
    <t>Материальные затраты</t>
  </si>
  <si>
    <t>тыс.руб.</t>
  </si>
  <si>
    <t>1,1,1</t>
  </si>
  <si>
    <t>Сырье, материалы, запасные части, инструмент, топливо</t>
  </si>
  <si>
    <t>1,1,2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</si>
  <si>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</si>
  <si>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</si>
  <si>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 xml:space="preserve">Электроэнергия на хоз. нужды </t>
  </si>
  <si>
    <t>Прочие расходы, всего, в том числе:</t>
  </si>
  <si>
    <t>1,4,1</t>
  </si>
  <si>
    <t>Другие прочие расходы</t>
  </si>
  <si>
    <t>Подконтрольные расходы из прибыли</t>
  </si>
  <si>
    <t>ИТОГО подконтрольные расходы</t>
  </si>
  <si>
    <t>тыс.руб</t>
  </si>
  <si>
    <t>Неподконтрольные расходы</t>
  </si>
  <si>
    <t>Оплата услуг АО "ФСК ЕЭС"</t>
  </si>
  <si>
    <t xml:space="preserve">Плата за аренду </t>
  </si>
  <si>
    <t>Налоги, всего, в том числе:</t>
  </si>
  <si>
    <t>2,4,1</t>
  </si>
  <si>
    <t>плата за землю</t>
  </si>
  <si>
    <t>2,4,2</t>
  </si>
  <si>
    <t>налог на имущество</t>
  </si>
  <si>
    <t xml:space="preserve">Отчисления на социальные нужды </t>
  </si>
  <si>
    <t>Прочие неподконтрольные расходы</t>
  </si>
  <si>
    <t>Налог на прибыль</t>
  </si>
  <si>
    <t>Амортизация ОС</t>
  </si>
  <si>
    <t>Прибыль на капитальные вложения</t>
  </si>
  <si>
    <t>ИТОГО неподконтрольных расходов</t>
  </si>
  <si>
    <t>Расходы на содержание объектов электросетевого хозяйства</t>
  </si>
  <si>
    <t>Расходы на покупку технологического расхода (потерь) электрической энергии на ее передачу</t>
  </si>
  <si>
    <t xml:space="preserve">Корректировка НВВ по результатам анализа ПХД  </t>
  </si>
  <si>
    <t>Корректировка НВВ с учётом повышающего (понижающего) коэффициента КНКi</t>
  </si>
  <si>
    <t>Итого НВВ</t>
  </si>
  <si>
    <t>Тариф на услуги по передаче электрической энергии</t>
  </si>
  <si>
    <t>руб./кВтч</t>
  </si>
  <si>
    <t>Объем передачи (зона АО "РЭС")</t>
  </si>
  <si>
    <t>млн.кВтч</t>
  </si>
  <si>
    <t>Итого</t>
  </si>
  <si>
    <t>Объем потерь (зона АО "РЭС")</t>
  </si>
  <si>
    <t>Директор ООО "Энергосети Сибири"</t>
  </si>
  <si>
    <t>В.В. Головкин</t>
  </si>
  <si>
    <t>Выпадающие доходы по п.87 Основ            ценообразования</t>
  </si>
  <si>
    <t>Объем передачи (от источника по                                           ул.Одоевского, 10/1)</t>
  </si>
  <si>
    <t>Объем потерь (от источника по                                              ул.Одоевского, 10/1)</t>
  </si>
  <si>
    <t>Расчет тарифов на услуги по передаче электрической энергии, оказываемые ООО "Энергосети Сибири" (для АО "РЭС" и ООО "Генерация Сибири"),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</si>
</sst>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"/>
    <numFmt numFmtId="167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0" borderId="1" xfId="0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Q7" sqref="Q7"/>
    </sheetView>
  </sheetViews>
  <sheetFormatPr defaultRowHeight="15" x14ac:dyDescent="0.25"/>
  <cols>
    <col min="1" max="1" width="10" style="61" customWidth="1"/>
    <col min="2" max="2" width="51" style="61" customWidth="1"/>
    <col min="3" max="3" width="11.28515625" style="61" customWidth="1"/>
    <col min="4" max="4" width="13.85546875" style="61" hidden="1" customWidth="1"/>
    <col min="5" max="7" width="14.5703125" style="61" hidden="1" customWidth="1"/>
    <col min="8" max="8" width="14.5703125" bestFit="1" customWidth="1"/>
    <col min="9" max="9" width="11" style="1" bestFit="1" customWidth="1"/>
    <col min="10" max="10" width="10" customWidth="1"/>
  </cols>
  <sheetData>
    <row r="1" spans="1:10" ht="30" customHeight="1" x14ac:dyDescent="0.25">
      <c r="A1" s="64" t="s">
        <v>64</v>
      </c>
      <c r="B1" s="64"/>
      <c r="C1" s="64"/>
      <c r="D1" s="64"/>
      <c r="E1" s="64"/>
      <c r="F1" s="64"/>
      <c r="G1" s="64"/>
      <c r="H1" s="64"/>
    </row>
    <row r="3" spans="1:10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10" x14ac:dyDescent="0.25">
      <c r="A4" s="65" t="s">
        <v>8</v>
      </c>
      <c r="B4" s="65"/>
      <c r="C4" s="65"/>
      <c r="D4" s="65"/>
      <c r="E4" s="65"/>
      <c r="F4" s="65"/>
      <c r="G4" s="65"/>
      <c r="H4" s="4"/>
    </row>
    <row r="5" spans="1:10" x14ac:dyDescent="0.25">
      <c r="A5" s="5">
        <v>1</v>
      </c>
      <c r="B5" s="6" t="s">
        <v>9</v>
      </c>
      <c r="C5" s="5"/>
      <c r="D5" s="5" t="s">
        <v>10</v>
      </c>
      <c r="E5" s="7">
        <v>0.04</v>
      </c>
      <c r="F5" s="7">
        <v>0.04</v>
      </c>
      <c r="G5" s="7">
        <v>0.04</v>
      </c>
      <c r="H5" s="7">
        <v>0.04</v>
      </c>
      <c r="I5" s="8"/>
    </row>
    <row r="6" spans="1:10" ht="30" x14ac:dyDescent="0.25">
      <c r="A6" s="5">
        <v>2</v>
      </c>
      <c r="B6" s="6" t="s">
        <v>11</v>
      </c>
      <c r="C6" s="6"/>
      <c r="D6" s="5" t="s">
        <v>10</v>
      </c>
      <c r="E6" s="5">
        <v>0.75</v>
      </c>
      <c r="F6" s="5">
        <v>0.75</v>
      </c>
      <c r="G6" s="5">
        <v>0.75</v>
      </c>
      <c r="H6" s="5">
        <v>0.75</v>
      </c>
      <c r="I6" s="8"/>
    </row>
    <row r="7" spans="1:10" ht="45" x14ac:dyDescent="0.25">
      <c r="A7" s="5">
        <v>3</v>
      </c>
      <c r="B7" s="6" t="s">
        <v>12</v>
      </c>
      <c r="C7" s="6"/>
      <c r="D7" s="5" t="s">
        <v>10</v>
      </c>
      <c r="E7" s="7">
        <v>0.02</v>
      </c>
      <c r="F7" s="7">
        <v>0.02</v>
      </c>
      <c r="G7" s="7">
        <v>0.02</v>
      </c>
      <c r="H7" s="7">
        <v>0.02</v>
      </c>
      <c r="I7" s="8"/>
    </row>
    <row r="8" spans="1:10" x14ac:dyDescent="0.25">
      <c r="A8" s="65" t="s">
        <v>13</v>
      </c>
      <c r="B8" s="65"/>
      <c r="C8" s="65"/>
      <c r="D8" s="65"/>
      <c r="E8" s="65"/>
      <c r="F8" s="65"/>
      <c r="G8" s="65"/>
      <c r="H8" s="4"/>
    </row>
    <row r="9" spans="1:10" x14ac:dyDescent="0.25">
      <c r="A9" s="5">
        <v>1</v>
      </c>
      <c r="B9" s="6" t="s">
        <v>14</v>
      </c>
      <c r="C9" s="5"/>
      <c r="D9" s="5"/>
      <c r="E9" s="5">
        <v>1.0369999999999999</v>
      </c>
      <c r="F9" s="5">
        <v>1.046</v>
      </c>
      <c r="G9" s="9">
        <v>1.03</v>
      </c>
      <c r="H9" s="10">
        <v>1.04</v>
      </c>
      <c r="I9" s="8"/>
    </row>
    <row r="10" spans="1:10" x14ac:dyDescent="0.25">
      <c r="A10" s="5">
        <v>2</v>
      </c>
      <c r="B10" s="6" t="s">
        <v>15</v>
      </c>
      <c r="C10" s="5" t="s">
        <v>16</v>
      </c>
      <c r="D10" s="5">
        <v>1480.27</v>
      </c>
      <c r="E10" s="5">
        <v>1484.49</v>
      </c>
      <c r="F10" s="11">
        <v>1599.84</v>
      </c>
      <c r="G10" s="11">
        <v>1771.83</v>
      </c>
      <c r="H10" s="12">
        <v>2214.1120000000001</v>
      </c>
      <c r="J10" s="13"/>
    </row>
    <row r="11" spans="1:10" x14ac:dyDescent="0.25">
      <c r="A11" s="5">
        <v>3</v>
      </c>
      <c r="B11" s="6" t="s">
        <v>17</v>
      </c>
      <c r="C11" s="6"/>
      <c r="D11" s="6"/>
      <c r="E11" s="5">
        <v>0</v>
      </c>
      <c r="F11" s="5">
        <v>0.08</v>
      </c>
      <c r="G11" s="5">
        <v>0.11</v>
      </c>
      <c r="H11" s="9">
        <f>(H10-G10)/G10</f>
        <v>0.24961875574970521</v>
      </c>
      <c r="I11" s="8"/>
    </row>
    <row r="12" spans="1:10" x14ac:dyDescent="0.25">
      <c r="A12" s="14">
        <v>4</v>
      </c>
      <c r="B12" s="15" t="s">
        <v>18</v>
      </c>
      <c r="C12" s="15"/>
      <c r="D12" s="15"/>
      <c r="E12" s="14">
        <v>0.998</v>
      </c>
      <c r="F12" s="14">
        <v>1.0629999999999999</v>
      </c>
      <c r="G12" s="14">
        <v>1.069</v>
      </c>
      <c r="H12" s="16">
        <f>H9*(1+H6*H11)*(1-H5)</f>
        <v>1.1853145243053793</v>
      </c>
    </row>
    <row r="13" spans="1:10" x14ac:dyDescent="0.25">
      <c r="A13" s="65" t="s">
        <v>19</v>
      </c>
      <c r="B13" s="65"/>
      <c r="C13" s="65"/>
      <c r="D13" s="65"/>
      <c r="E13" s="65"/>
      <c r="F13" s="65"/>
      <c r="G13" s="65"/>
      <c r="H13" s="4"/>
    </row>
    <row r="14" spans="1:10" ht="30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" t="s">
        <v>7</v>
      </c>
    </row>
    <row r="15" spans="1:10" x14ac:dyDescent="0.25">
      <c r="A15" s="17">
        <v>1.1000000000000001</v>
      </c>
      <c r="B15" s="6" t="s">
        <v>20</v>
      </c>
      <c r="C15" s="5" t="s">
        <v>21</v>
      </c>
      <c r="D15" s="11">
        <v>3634.8</v>
      </c>
      <c r="E15" s="11">
        <v>3626.3</v>
      </c>
      <c r="F15" s="11">
        <v>3853.6</v>
      </c>
      <c r="G15" s="11">
        <v>4117.7</v>
      </c>
      <c r="H15" s="11">
        <f>G15*$H$12</f>
        <v>4880.7696167322601</v>
      </c>
      <c r="J15" s="18"/>
    </row>
    <row r="16" spans="1:10" ht="30" x14ac:dyDescent="0.25">
      <c r="A16" s="17" t="s">
        <v>22</v>
      </c>
      <c r="B16" s="19" t="s">
        <v>23</v>
      </c>
      <c r="C16" s="5" t="s">
        <v>21</v>
      </c>
      <c r="D16" s="5">
        <v>363.9</v>
      </c>
      <c r="E16" s="5">
        <v>363.1</v>
      </c>
      <c r="F16" s="5">
        <v>385.8</v>
      </c>
      <c r="G16" s="5">
        <v>412.3</v>
      </c>
      <c r="H16" s="11">
        <f t="shared" ref="H16:H21" si="0">G16*$H$12</f>
        <v>488.70517837110788</v>
      </c>
      <c r="J16" s="18"/>
    </row>
    <row r="17" spans="1:11" ht="45" x14ac:dyDescent="0.25">
      <c r="A17" s="17" t="s">
        <v>24</v>
      </c>
      <c r="B17" s="19" t="s">
        <v>25</v>
      </c>
      <c r="C17" s="5" t="s">
        <v>21</v>
      </c>
      <c r="D17" s="11">
        <v>3270.9</v>
      </c>
      <c r="E17" s="11">
        <v>3263.2</v>
      </c>
      <c r="F17" s="11">
        <v>3467.8</v>
      </c>
      <c r="G17" s="11">
        <v>3705.4</v>
      </c>
      <c r="H17" s="11">
        <f t="shared" si="0"/>
        <v>4392.0644383611525</v>
      </c>
      <c r="J17" s="18"/>
    </row>
    <row r="18" spans="1:11" x14ac:dyDescent="0.25">
      <c r="A18" s="17">
        <v>1.2</v>
      </c>
      <c r="B18" s="6" t="s">
        <v>26</v>
      </c>
      <c r="C18" s="5" t="s">
        <v>21</v>
      </c>
      <c r="D18" s="11">
        <v>2764.8</v>
      </c>
      <c r="E18" s="11">
        <v>2758.3</v>
      </c>
      <c r="F18" s="11">
        <v>2931.2</v>
      </c>
      <c r="G18" s="11">
        <v>3132</v>
      </c>
      <c r="H18" s="11">
        <f t="shared" si="0"/>
        <v>3712.4050901244482</v>
      </c>
      <c r="J18" s="18"/>
    </row>
    <row r="19" spans="1:11" x14ac:dyDescent="0.25">
      <c r="A19" s="17">
        <v>1.3</v>
      </c>
      <c r="B19" s="6" t="s">
        <v>27</v>
      </c>
      <c r="C19" s="5" t="s">
        <v>21</v>
      </c>
      <c r="D19" s="5"/>
      <c r="E19" s="5"/>
      <c r="F19" s="5"/>
      <c r="G19" s="5"/>
      <c r="H19" s="11"/>
      <c r="J19" s="18"/>
    </row>
    <row r="20" spans="1:11" x14ac:dyDescent="0.25">
      <c r="A20" s="17">
        <v>1.4</v>
      </c>
      <c r="B20" s="6" t="s">
        <v>28</v>
      </c>
      <c r="C20" s="5" t="s">
        <v>21</v>
      </c>
      <c r="D20" s="11">
        <v>1090.7</v>
      </c>
      <c r="E20" s="11">
        <v>1088.2</v>
      </c>
      <c r="F20" s="11">
        <v>1156.4000000000001</v>
      </c>
      <c r="G20" s="11">
        <v>1235.5999999999999</v>
      </c>
      <c r="H20" s="11">
        <f t="shared" si="0"/>
        <v>1464.5746262317266</v>
      </c>
      <c r="J20" s="18"/>
    </row>
    <row r="21" spans="1:11" x14ac:dyDescent="0.25">
      <c r="A21" s="17" t="s">
        <v>29</v>
      </c>
      <c r="B21" s="19" t="s">
        <v>30</v>
      </c>
      <c r="C21" s="5" t="s">
        <v>21</v>
      </c>
      <c r="D21" s="11">
        <v>1090.7</v>
      </c>
      <c r="E21" s="11">
        <v>1088.2</v>
      </c>
      <c r="F21" s="11">
        <v>1156.4000000000001</v>
      </c>
      <c r="G21" s="11">
        <v>1235.5999999999999</v>
      </c>
      <c r="H21" s="11">
        <f t="shared" si="0"/>
        <v>1464.5746262317266</v>
      </c>
      <c r="J21" s="18"/>
    </row>
    <row r="22" spans="1:11" x14ac:dyDescent="0.25">
      <c r="A22" s="17">
        <v>1.5</v>
      </c>
      <c r="B22" s="6" t="s">
        <v>31</v>
      </c>
      <c r="C22" s="5" t="s">
        <v>21</v>
      </c>
      <c r="D22" s="5"/>
      <c r="E22" s="5"/>
      <c r="F22" s="5"/>
      <c r="G22" s="5"/>
      <c r="H22" s="11"/>
      <c r="J22" s="18"/>
    </row>
    <row r="23" spans="1:11" x14ac:dyDescent="0.25">
      <c r="A23" s="20"/>
      <c r="B23" s="15" t="s">
        <v>32</v>
      </c>
      <c r="C23" s="14" t="s">
        <v>33</v>
      </c>
      <c r="D23" s="21">
        <f>D20+D18+D19+D22+D15</f>
        <v>7490.3</v>
      </c>
      <c r="E23" s="22">
        <v>7472.7</v>
      </c>
      <c r="F23" s="21">
        <v>7941.1</v>
      </c>
      <c r="G23" s="21">
        <f>G20+G18+G19+G22+G15</f>
        <v>8485.2999999999993</v>
      </c>
      <c r="H23" s="21">
        <f>H20+H18+H19+H22+H15</f>
        <v>10057.749333088435</v>
      </c>
      <c r="J23" s="18"/>
      <c r="K23" s="18"/>
    </row>
    <row r="24" spans="1:11" x14ac:dyDescent="0.25">
      <c r="A24" s="65" t="s">
        <v>34</v>
      </c>
      <c r="B24" s="65"/>
      <c r="C24" s="65"/>
      <c r="D24" s="65"/>
      <c r="E24" s="65"/>
      <c r="F24" s="65"/>
      <c r="G24" s="65"/>
      <c r="H24" s="4"/>
    </row>
    <row r="25" spans="1:11" ht="30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</row>
    <row r="26" spans="1:11" x14ac:dyDescent="0.25">
      <c r="A26" s="23">
        <v>2.1</v>
      </c>
      <c r="B26" s="6" t="s">
        <v>35</v>
      </c>
      <c r="C26" s="5" t="s">
        <v>21</v>
      </c>
      <c r="D26" s="5">
        <v>0</v>
      </c>
      <c r="E26" s="5">
        <v>0</v>
      </c>
      <c r="F26" s="24">
        <v>813.8</v>
      </c>
      <c r="G26" s="25">
        <v>1192.3</v>
      </c>
      <c r="H26" s="25">
        <f>G26</f>
        <v>1192.3</v>
      </c>
    </row>
    <row r="27" spans="1:11" x14ac:dyDescent="0.25">
      <c r="A27" s="17">
        <v>2.2999999999999998</v>
      </c>
      <c r="B27" s="6" t="s">
        <v>36</v>
      </c>
      <c r="C27" s="5" t="s">
        <v>21</v>
      </c>
      <c r="D27" s="11">
        <v>17586.7</v>
      </c>
      <c r="E27" s="26">
        <v>20891.099999999999</v>
      </c>
      <c r="F27" s="26">
        <v>13516.8</v>
      </c>
      <c r="G27" s="26">
        <v>16717.5</v>
      </c>
      <c r="H27" s="26">
        <v>33428.199999999997</v>
      </c>
    </row>
    <row r="28" spans="1:11" x14ac:dyDescent="0.25">
      <c r="A28" s="17">
        <v>2.4</v>
      </c>
      <c r="B28" s="6" t="s">
        <v>37</v>
      </c>
      <c r="C28" s="5" t="s">
        <v>21</v>
      </c>
      <c r="D28" s="5">
        <v>0.3</v>
      </c>
      <c r="E28" s="27">
        <v>44.6</v>
      </c>
      <c r="F28" s="28">
        <v>987.4</v>
      </c>
      <c r="G28" s="27">
        <v>993.6</v>
      </c>
      <c r="H28" s="29">
        <f>H29+H30</f>
        <v>919.16</v>
      </c>
    </row>
    <row r="29" spans="1:11" x14ac:dyDescent="0.25">
      <c r="A29" s="17" t="s">
        <v>38</v>
      </c>
      <c r="B29" s="19" t="s">
        <v>39</v>
      </c>
      <c r="C29" s="5" t="s">
        <v>21</v>
      </c>
      <c r="D29" s="5"/>
      <c r="E29" s="27"/>
      <c r="F29" s="28"/>
      <c r="G29" s="28"/>
      <c r="H29" s="28"/>
    </row>
    <row r="30" spans="1:11" x14ac:dyDescent="0.25">
      <c r="A30" s="17" t="s">
        <v>40</v>
      </c>
      <c r="B30" s="19" t="s">
        <v>41</v>
      </c>
      <c r="C30" s="5" t="s">
        <v>21</v>
      </c>
      <c r="D30" s="5">
        <v>0.3</v>
      </c>
      <c r="E30" s="27">
        <v>44.6</v>
      </c>
      <c r="F30" s="28">
        <v>987.4</v>
      </c>
      <c r="G30" s="28">
        <v>993.6</v>
      </c>
      <c r="H30" s="28">
        <v>919.16</v>
      </c>
    </row>
    <row r="31" spans="1:11" x14ac:dyDescent="0.25">
      <c r="A31" s="17">
        <v>2.5</v>
      </c>
      <c r="B31" s="6" t="s">
        <v>42</v>
      </c>
      <c r="C31" s="5" t="s">
        <v>21</v>
      </c>
      <c r="D31" s="5">
        <v>835</v>
      </c>
      <c r="E31" s="30">
        <v>833</v>
      </c>
      <c r="F31" s="5">
        <v>885.2</v>
      </c>
      <c r="G31" s="5">
        <v>945.9</v>
      </c>
      <c r="H31" s="31">
        <f>H18*30.2%</f>
        <v>1121.1463372175833</v>
      </c>
    </row>
    <row r="32" spans="1:11" x14ac:dyDescent="0.25">
      <c r="A32" s="17">
        <v>2.6</v>
      </c>
      <c r="B32" s="6" t="s">
        <v>43</v>
      </c>
      <c r="C32" s="5" t="s">
        <v>21</v>
      </c>
      <c r="D32" s="5"/>
      <c r="E32" s="30"/>
      <c r="F32" s="5"/>
      <c r="G32" s="5"/>
      <c r="H32" s="5"/>
    </row>
    <row r="33" spans="1:10" x14ac:dyDescent="0.25">
      <c r="A33" s="17">
        <v>2.7</v>
      </c>
      <c r="B33" s="6" t="s">
        <v>44</v>
      </c>
      <c r="C33" s="5" t="s">
        <v>21</v>
      </c>
      <c r="D33" s="5"/>
      <c r="E33" s="30"/>
      <c r="F33" s="5"/>
      <c r="G33" s="5"/>
      <c r="H33" s="5"/>
    </row>
    <row r="34" spans="1:10" ht="30" x14ac:dyDescent="0.25">
      <c r="A34" s="17">
        <v>2.8</v>
      </c>
      <c r="B34" s="6" t="s">
        <v>61</v>
      </c>
      <c r="C34" s="5" t="s">
        <v>21</v>
      </c>
      <c r="D34" s="5"/>
      <c r="E34" s="30"/>
      <c r="F34" s="5"/>
      <c r="G34" s="5"/>
      <c r="H34" s="5"/>
    </row>
    <row r="35" spans="1:10" x14ac:dyDescent="0.25">
      <c r="A35" s="17">
        <v>2.9</v>
      </c>
      <c r="B35" s="6" t="s">
        <v>45</v>
      </c>
      <c r="C35" s="5" t="s">
        <v>21</v>
      </c>
      <c r="D35" s="5">
        <v>260.7</v>
      </c>
      <c r="E35" s="30">
        <v>114.8</v>
      </c>
      <c r="F35" s="11">
        <v>2953</v>
      </c>
      <c r="G35" s="26">
        <v>1873.8</v>
      </c>
      <c r="H35" s="26">
        <v>1873.83</v>
      </c>
    </row>
    <row r="36" spans="1:10" x14ac:dyDescent="0.25">
      <c r="A36" s="32">
        <v>2.1</v>
      </c>
      <c r="B36" s="6" t="s">
        <v>46</v>
      </c>
      <c r="C36" s="5" t="s">
        <v>21</v>
      </c>
      <c r="D36" s="5"/>
      <c r="E36" s="30"/>
      <c r="F36" s="6"/>
      <c r="G36" s="5"/>
      <c r="H36" s="5"/>
    </row>
    <row r="37" spans="1:10" x14ac:dyDescent="0.25">
      <c r="A37" s="33"/>
      <c r="B37" s="15" t="s">
        <v>47</v>
      </c>
      <c r="C37" s="5" t="s">
        <v>21</v>
      </c>
      <c r="D37" s="21">
        <v>18682.599999999999</v>
      </c>
      <c r="E37" s="22">
        <v>21883.5</v>
      </c>
      <c r="F37" s="21">
        <v>19156.099999999999</v>
      </c>
      <c r="G37" s="22">
        <f>G36+G35+G34+G33+G32+G31+G28+G27+G26</f>
        <v>21723.1</v>
      </c>
      <c r="H37" s="22">
        <f>H36+H35+H34+H33+H32+H31+H28+H27+H26</f>
        <v>38534.636337217584</v>
      </c>
    </row>
    <row r="38" spans="1:10" ht="28.5" x14ac:dyDescent="0.25">
      <c r="A38" s="34">
        <v>3</v>
      </c>
      <c r="B38" s="35" t="s">
        <v>48</v>
      </c>
      <c r="C38" s="36" t="s">
        <v>21</v>
      </c>
      <c r="D38" s="37">
        <f>D23+D37</f>
        <v>26172.899999999998</v>
      </c>
      <c r="E38" s="37">
        <f t="shared" ref="E38:F38" si="1">E23+E37</f>
        <v>29356.2</v>
      </c>
      <c r="F38" s="37">
        <f t="shared" si="1"/>
        <v>27097.199999999997</v>
      </c>
      <c r="G38" s="37">
        <f>G23+G37</f>
        <v>30208.399999999998</v>
      </c>
      <c r="H38" s="37">
        <f>H23+H37</f>
        <v>48592.385670306016</v>
      </c>
    </row>
    <row r="39" spans="1:10" ht="28.5" x14ac:dyDescent="0.25">
      <c r="A39" s="34">
        <v>4</v>
      </c>
      <c r="B39" s="35" t="s">
        <v>49</v>
      </c>
      <c r="C39" s="36" t="s">
        <v>21</v>
      </c>
      <c r="D39" s="38">
        <v>7658.7</v>
      </c>
      <c r="E39" s="37">
        <v>8497.2000000000007</v>
      </c>
      <c r="F39" s="38">
        <v>9000.2999999999993</v>
      </c>
      <c r="G39" s="37">
        <v>10365.9</v>
      </c>
      <c r="H39" s="37">
        <f>1.94*H9*H52*1000</f>
        <v>19960.1168</v>
      </c>
    </row>
    <row r="40" spans="1:10" x14ac:dyDescent="0.25">
      <c r="A40" s="30">
        <v>5</v>
      </c>
      <c r="B40" s="5" t="s">
        <v>50</v>
      </c>
      <c r="C40" s="5" t="s">
        <v>21</v>
      </c>
      <c r="D40" s="5">
        <v>0</v>
      </c>
      <c r="E40" s="30">
        <v>-661.6</v>
      </c>
      <c r="F40" s="5">
        <v>-173.5</v>
      </c>
      <c r="G40" s="39">
        <v>-1031.5</v>
      </c>
      <c r="H40" s="39"/>
    </row>
    <row r="41" spans="1:10" ht="30" x14ac:dyDescent="0.25">
      <c r="A41" s="30">
        <v>6</v>
      </c>
      <c r="B41" s="5" t="s">
        <v>51</v>
      </c>
      <c r="C41" s="5" t="s">
        <v>21</v>
      </c>
      <c r="D41" s="5">
        <v>191</v>
      </c>
      <c r="E41" s="30">
        <v>-995.1</v>
      </c>
      <c r="F41" s="5">
        <v>-342.7</v>
      </c>
      <c r="G41" s="40">
        <v>-360.1</v>
      </c>
      <c r="H41" s="40"/>
    </row>
    <row r="42" spans="1:10" x14ac:dyDescent="0.25">
      <c r="A42" s="41">
        <v>7</v>
      </c>
      <c r="B42" s="35" t="s">
        <v>52</v>
      </c>
      <c r="C42" s="36" t="s">
        <v>21</v>
      </c>
      <c r="D42" s="38">
        <f t="shared" ref="D42" si="2">D38+D39+D40+D41</f>
        <v>34022.6</v>
      </c>
      <c r="E42" s="38">
        <f>E38+E39+E40+E41</f>
        <v>36196.700000000004</v>
      </c>
      <c r="F42" s="38">
        <f>F38+F39+F40+F41</f>
        <v>35581.300000000003</v>
      </c>
      <c r="G42" s="38">
        <f>G38+G39+G40+G41</f>
        <v>39182.699999999997</v>
      </c>
      <c r="H42" s="38">
        <f>H38+H39+H40+H41</f>
        <v>68552.502470306019</v>
      </c>
    </row>
    <row r="43" spans="1:10" x14ac:dyDescent="0.25">
      <c r="A43" s="30">
        <v>8</v>
      </c>
      <c r="B43" s="42" t="s">
        <v>53</v>
      </c>
      <c r="C43" s="5" t="s">
        <v>54</v>
      </c>
      <c r="D43" s="43">
        <f>D42/D48/1000</f>
        <v>0.73310349285698895</v>
      </c>
      <c r="E43" s="44">
        <f>E42/E48/1000</f>
        <v>0.69313124736701015</v>
      </c>
      <c r="F43" s="43">
        <f>F42/F48/1000</f>
        <v>0.66280386714602391</v>
      </c>
      <c r="G43" s="45">
        <f>G42/G48/1000</f>
        <v>0.70562588917502556</v>
      </c>
      <c r="H43" s="45">
        <f>H42/H48/1000</f>
        <v>0.594557697053825</v>
      </c>
      <c r="J43" s="46"/>
    </row>
    <row r="46" spans="1:10" x14ac:dyDescent="0.25">
      <c r="A46" s="47"/>
      <c r="B46" s="48" t="s">
        <v>55</v>
      </c>
      <c r="C46" s="49" t="s">
        <v>56</v>
      </c>
      <c r="D46" s="49">
        <v>46.408999999999999</v>
      </c>
      <c r="E46" s="49">
        <v>52.222000000000001</v>
      </c>
      <c r="F46" s="49">
        <v>53.683</v>
      </c>
      <c r="G46" s="49">
        <v>55.529000000000003</v>
      </c>
      <c r="H46" s="49">
        <v>61.103000000000002</v>
      </c>
    </row>
    <row r="47" spans="1:10" ht="30" x14ac:dyDescent="0.25">
      <c r="A47" s="47"/>
      <c r="B47" s="48" t="s">
        <v>62</v>
      </c>
      <c r="C47" s="49" t="s">
        <v>56</v>
      </c>
      <c r="D47" s="49"/>
      <c r="E47" s="49"/>
      <c r="F47" s="49"/>
      <c r="G47" s="49"/>
      <c r="H47" s="50">
        <f>H48-H46</f>
        <v>54.196999999999996</v>
      </c>
    </row>
    <row r="48" spans="1:10" x14ac:dyDescent="0.25">
      <c r="A48" s="51"/>
      <c r="B48" s="52" t="s">
        <v>57</v>
      </c>
      <c r="C48" s="53" t="s">
        <v>56</v>
      </c>
      <c r="D48" s="54">
        <f t="shared" ref="D48:G48" si="3">D47+D46</f>
        <v>46.408999999999999</v>
      </c>
      <c r="E48" s="54">
        <f t="shared" si="3"/>
        <v>52.222000000000001</v>
      </c>
      <c r="F48" s="54">
        <f t="shared" si="3"/>
        <v>53.683</v>
      </c>
      <c r="G48" s="54">
        <f t="shared" si="3"/>
        <v>55.529000000000003</v>
      </c>
      <c r="H48" s="55">
        <v>115.3</v>
      </c>
    </row>
    <row r="49" spans="1:8" x14ac:dyDescent="0.25">
      <c r="A49" s="47"/>
      <c r="B49" s="48"/>
      <c r="C49" s="47"/>
      <c r="D49" s="47"/>
      <c r="E49" s="47"/>
      <c r="F49" s="49"/>
      <c r="G49" s="47"/>
      <c r="H49" s="56"/>
    </row>
    <row r="50" spans="1:8" x14ac:dyDescent="0.25">
      <c r="A50" s="47"/>
      <c r="B50" s="48" t="s">
        <v>58</v>
      </c>
      <c r="C50" s="49" t="s">
        <v>56</v>
      </c>
      <c r="D50" s="50">
        <v>3.98</v>
      </c>
      <c r="E50" s="49">
        <v>4.4809999999999999</v>
      </c>
      <c r="F50" s="49">
        <v>4.6059999999999999</v>
      </c>
      <c r="G50" s="49">
        <v>4.7640000000000002</v>
      </c>
      <c r="H50" s="49">
        <v>5.2430000000000003</v>
      </c>
    </row>
    <row r="51" spans="1:8" ht="30" x14ac:dyDescent="0.25">
      <c r="A51" s="47"/>
      <c r="B51" s="48" t="s">
        <v>63</v>
      </c>
      <c r="C51" s="49" t="s">
        <v>56</v>
      </c>
      <c r="D51" s="50"/>
      <c r="E51" s="49"/>
      <c r="F51" s="49"/>
      <c r="G51" s="49"/>
      <c r="H51" s="50">
        <f>H52-H50</f>
        <v>4.6500000000000004</v>
      </c>
    </row>
    <row r="52" spans="1:8" x14ac:dyDescent="0.25">
      <c r="A52" s="47"/>
      <c r="B52" s="57" t="s">
        <v>57</v>
      </c>
      <c r="C52" s="49" t="s">
        <v>56</v>
      </c>
      <c r="D52" s="58">
        <f t="shared" ref="D52:G52" si="4">D51+D50</f>
        <v>3.98</v>
      </c>
      <c r="E52" s="59">
        <f t="shared" si="4"/>
        <v>4.4809999999999999</v>
      </c>
      <c r="F52" s="59">
        <f t="shared" si="4"/>
        <v>4.6059999999999999</v>
      </c>
      <c r="G52" s="59">
        <f t="shared" si="4"/>
        <v>4.7640000000000002</v>
      </c>
      <c r="H52" s="59">
        <v>9.8930000000000007</v>
      </c>
    </row>
    <row r="53" spans="1:8" x14ac:dyDescent="0.25">
      <c r="A53" s="47"/>
      <c r="B53" s="47"/>
      <c r="C53" s="47"/>
      <c r="D53" s="60">
        <f>D52/D48</f>
        <v>8.5759227735999491E-2</v>
      </c>
      <c r="E53" s="60">
        <f t="shared" ref="E53:H53" si="5">E52/E48</f>
        <v>8.580674811382176E-2</v>
      </c>
      <c r="F53" s="60">
        <f t="shared" si="5"/>
        <v>8.5799973920980571E-2</v>
      </c>
      <c r="G53" s="60">
        <f t="shared" si="5"/>
        <v>8.5793009058329886E-2</v>
      </c>
      <c r="H53" s="60">
        <f t="shared" si="5"/>
        <v>8.580225498699047E-2</v>
      </c>
    </row>
    <row r="58" spans="1:8" x14ac:dyDescent="0.25">
      <c r="B58" s="62" t="s">
        <v>59</v>
      </c>
      <c r="C58" s="62"/>
      <c r="D58" s="62"/>
      <c r="E58" s="62"/>
      <c r="F58" s="62"/>
      <c r="G58" s="63" t="s">
        <v>60</v>
      </c>
    </row>
  </sheetData>
  <mergeCells count="5">
    <mergeCell ref="A1:H1"/>
    <mergeCell ref="A4:G4"/>
    <mergeCell ref="A8:G8"/>
    <mergeCell ref="A13:G13"/>
    <mergeCell ref="A24:G24"/>
  </mergeCells>
  <pageMargins left="0.43307086614173229" right="0.23622047244094491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2020-08-17T09:06:32Z</dcterms:created>
  <dcterms:modified xsi:type="dcterms:W3CDTF">2020-08-17T09:08:55Z</dcterms:modified>
</cp:coreProperties>
</file>